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Ekonomika provozu + SOL" sheetId="3" r:id="rId1"/>
    <sheet name="LWZ 404 Cool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53" i="3" l="1"/>
  <c r="D52" i="3"/>
  <c r="D33" i="3" l="1"/>
  <c r="D44" i="3" l="1"/>
  <c r="F25" i="3"/>
  <c r="E25" i="3"/>
  <c r="D25" i="3"/>
  <c r="F63" i="3"/>
  <c r="E63" i="3"/>
  <c r="D63" i="3"/>
  <c r="F34" i="3"/>
  <c r="F45" i="3" s="1"/>
  <c r="E34" i="3"/>
  <c r="E45" i="3" s="1"/>
  <c r="D34" i="3"/>
  <c r="D45" i="3" s="1"/>
  <c r="F23" i="3"/>
  <c r="E23" i="3"/>
  <c r="D23" i="3"/>
  <c r="E33" i="3" l="1"/>
  <c r="E44" i="3" s="1"/>
  <c r="E50" i="3" s="1"/>
  <c r="F33" i="3"/>
  <c r="F44" i="3" s="1"/>
  <c r="F50" i="3" s="1"/>
  <c r="D50" i="3"/>
  <c r="F12" i="2"/>
  <c r="F11" i="2"/>
  <c r="F10" i="2"/>
  <c r="F9" i="2"/>
  <c r="F8" i="2"/>
  <c r="F7" i="2"/>
  <c r="F6" i="2"/>
  <c r="D65" i="3" l="1"/>
  <c r="D66" i="3"/>
</calcChain>
</file>

<file path=xl/sharedStrings.xml><?xml version="1.0" encoding="utf-8"?>
<sst xmlns="http://schemas.openxmlformats.org/spreadsheetml/2006/main" count="163" uniqueCount="108">
  <si>
    <t>vnitřní výpočtová teplota</t>
  </si>
  <si>
    <t>°C</t>
  </si>
  <si>
    <t>venkovní výpočtová teplota</t>
  </si>
  <si>
    <t>tepelná ztráta prostupem</t>
  </si>
  <si>
    <t>kW</t>
  </si>
  <si>
    <t>tepelná ztráta větráním</t>
  </si>
  <si>
    <t>tepelný zisk</t>
  </si>
  <si>
    <t>počet  tepelných čerpadel - souprav</t>
  </si>
  <si>
    <t>ks</t>
  </si>
  <si>
    <t>výpočtová teplota topné soustavy</t>
  </si>
  <si>
    <t>teplotní spád soustavy</t>
  </si>
  <si>
    <t>K</t>
  </si>
  <si>
    <t>denní spotřeba TUV</t>
  </si>
  <si>
    <t>l/den</t>
  </si>
  <si>
    <t>výkon potřebný pro ohřátí TUV za 22 hodin</t>
  </si>
  <si>
    <t>náklady na elektřinu v domácnosti v D 02d</t>
  </si>
  <si>
    <t>Kč/rok</t>
  </si>
  <si>
    <t>celkem proud - hodnota jističe pro paušál</t>
  </si>
  <si>
    <t>A</t>
  </si>
  <si>
    <t>3 x 32</t>
  </si>
  <si>
    <t>3 x 25</t>
  </si>
  <si>
    <t>roční potřeba tepla pro topení</t>
  </si>
  <si>
    <t>kWh/ rok</t>
  </si>
  <si>
    <t>GJ / rok</t>
  </si>
  <si>
    <t>roční potřeba tepla pro větrání</t>
  </si>
  <si>
    <t>roční potřeba tepla pro TUV</t>
  </si>
  <si>
    <t>kWh/rok</t>
  </si>
  <si>
    <t>roční potřeba tepla celkem</t>
  </si>
  <si>
    <t>roční potřeba chladu</t>
  </si>
  <si>
    <t>spotřeba kompresorů pro topení a TUV</t>
  </si>
  <si>
    <t>spotřeba kompresorů pro chlazení</t>
  </si>
  <si>
    <t>spotřeba vestavěného elektrokotle pro dotop v nejchladnějších dnech a pro legionální přehřev TUV</t>
  </si>
  <si>
    <t>odběr energie celkem pro topení</t>
  </si>
  <si>
    <t>odběr energie celkem pro chlazení</t>
  </si>
  <si>
    <t>cena paušálu za elektroměr D 56d</t>
  </si>
  <si>
    <t>Kč/ rok</t>
  </si>
  <si>
    <t>cena paušálu za elektroměr D 45d</t>
  </si>
  <si>
    <t>cena paušálu za elektroměr D 02d</t>
  </si>
  <si>
    <t>cena paušálu za plynoměr</t>
  </si>
  <si>
    <t>cena za 1 kWh elektrickou v D 56d</t>
  </si>
  <si>
    <t>Kč / kWh</t>
  </si>
  <si>
    <t>cena za 1 kWh elektrickou v D 45d</t>
  </si>
  <si>
    <t>cena za 1 kWh elektrickou v D 02d</t>
  </si>
  <si>
    <t>cena za 1 kWh v plynu</t>
  </si>
  <si>
    <t>náklad na elektřinu v domácnosti v D02</t>
  </si>
  <si>
    <t>náklad na elektřinu v domácnosti v D56</t>
  </si>
  <si>
    <t>náklad na energie celkem s paušály*</t>
  </si>
  <si>
    <t>Kč</t>
  </si>
  <si>
    <t>investice technologie celkem</t>
  </si>
  <si>
    <t>návratnost proti přímotopu</t>
  </si>
  <si>
    <t>roku</t>
  </si>
  <si>
    <t>návratnost proti plynu</t>
  </si>
  <si>
    <t>* Ceny platné pro PRE a středočeskou plynárenskou.</t>
  </si>
  <si>
    <t>roční náklady na topení a TUV bez paušálů</t>
  </si>
  <si>
    <t>roční náklady na chlazení bez paušálů</t>
  </si>
  <si>
    <t>Číslo nabídky : 1349/2012/01</t>
  </si>
  <si>
    <t>Technická a cenová specifikace 1</t>
  </si>
  <si>
    <t>Obj.č.</t>
  </si>
  <si>
    <t>Popis zařízení - typové označení</t>
  </si>
  <si>
    <t>Množství</t>
  </si>
  <si>
    <t>Cena/j.</t>
  </si>
  <si>
    <t>Cena celkem</t>
  </si>
  <si>
    <t>230144</t>
  </si>
  <si>
    <t>LWZ 404 SOL - Kombinovaná ventilační jednotka s tepelným čerpadlem vzduch - voda, s chlazením</t>
  </si>
  <si>
    <t>227664</t>
  </si>
  <si>
    <t>FES Komfort - Nástěnné provedení regulace pro LWZ 303/403</t>
  </si>
  <si>
    <t>230007</t>
  </si>
  <si>
    <t>AWG 315 - Stěnová průchodka pro průměr 315mm</t>
  </si>
  <si>
    <t>168084</t>
  </si>
  <si>
    <t>Vzduchová hadice 4m - vzduch. hadice 4m, průměr 315 mm</t>
  </si>
  <si>
    <t>227590</t>
  </si>
  <si>
    <t>SBP 200 E cool - Akumulační zásobník topné a chladící vody - 200 litrů</t>
  </si>
  <si>
    <t>220831</t>
  </si>
  <si>
    <t>WPKI 6 - Instalační sada na SBP 200 - 700</t>
  </si>
  <si>
    <t>Ceníková cena celkem :</t>
  </si>
  <si>
    <t>Zodpovídá</t>
  </si>
  <si>
    <t>Jméno</t>
  </si>
  <si>
    <t>Páv Miroslav Ing.</t>
  </si>
  <si>
    <t>Telefon</t>
  </si>
  <si>
    <t>Mobil</t>
  </si>
  <si>
    <t>E-mail</t>
  </si>
  <si>
    <t>miroslav.pav@stiebel-eltron.cz</t>
  </si>
  <si>
    <t>Funkce</t>
  </si>
  <si>
    <t>Vytvořil</t>
  </si>
  <si>
    <t>Firma</t>
  </si>
  <si>
    <t>STIEBEL ELTRON</t>
  </si>
  <si>
    <t>Ing. David Šafránek</t>
  </si>
  <si>
    <t>david.safranek@stiebel-eltron.cz</t>
  </si>
  <si>
    <t>technik</t>
  </si>
  <si>
    <t>V Praze dne 03.08.2012</t>
  </si>
  <si>
    <t>investice - technologie tepelného čerpadla LWZ 404</t>
  </si>
  <si>
    <t>investice - technologie kotel ( plynový / elektrický )**</t>
  </si>
  <si>
    <t>investice - plynová přípojka + komín **</t>
  </si>
  <si>
    <t>investice - rekuperační jednotka **</t>
  </si>
  <si>
    <t>investice - chladící stroj **</t>
  </si>
  <si>
    <t>investice - vzduchotechnické potrubí **</t>
  </si>
  <si>
    <t>** Velmi hrubý odhad</t>
  </si>
  <si>
    <t>investice - solární  zásobník TUV **</t>
  </si>
  <si>
    <t>Tepelné čerpadlo LWZ 404 
s integrovanou rekuperací 
a aktivním chlazením a solárními panely</t>
  </si>
  <si>
    <t>elektrokotel
+ ventilační jednotka
+ klimatizace
+ solární panely</t>
  </si>
  <si>
    <t>plyn
+ ventilační jednotka
+ klimatizace
+ solární panely</t>
  </si>
  <si>
    <t>roční solární zisk ze solární aperturní plochy cca 5 m2</t>
  </si>
  <si>
    <t>investice - solární panely + střešní konstrukce**</t>
  </si>
  <si>
    <t>investice - solární zásobník UT **</t>
  </si>
  <si>
    <t>investice - solární regulace **</t>
  </si>
  <si>
    <t>investice - dopočené doplňky pro připojení LWZ 404</t>
  </si>
  <si>
    <t>vždy stejná</t>
  </si>
  <si>
    <t>integrovaná v LWZ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</si>
</sst>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\-\-"/>
    <numFmt numFmtId="166" formatCode="\ ##\ ##0.\-\-"/>
    <numFmt numFmtId="167" formatCode="#\ 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164" fontId="0" fillId="0" borderId="6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164" fontId="0" fillId="0" borderId="6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 wrapText="1"/>
    </xf>
    <xf numFmtId="3" fontId="0" fillId="0" borderId="11" xfId="0" applyNumberFormat="1" applyBorder="1" applyAlignment="1"/>
    <xf numFmtId="165" fontId="0" fillId="2" borderId="12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 vertical="center"/>
    </xf>
    <xf numFmtId="3" fontId="0" fillId="0" borderId="0" xfId="0" applyNumberFormat="1" applyFill="1"/>
    <xf numFmtId="166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2" xfId="0" applyNumberFormat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4" xfId="0" applyNumberFormat="1" applyBorder="1" applyAlignment="1">
      <alignment horizontal="left" wrapText="1"/>
    </xf>
    <xf numFmtId="164" fontId="0" fillId="0" borderId="5" xfId="0" applyNumberFormat="1" applyBorder="1" applyAlignment="1">
      <alignment horizontal="left" indent="1"/>
    </xf>
    <xf numFmtId="0" fontId="0" fillId="0" borderId="14" xfId="0" applyBorder="1" applyAlignment="1">
      <alignment horizontal="right" indent="1"/>
    </xf>
    <xf numFmtId="167" fontId="0" fillId="0" borderId="4" xfId="0" applyNumberFormat="1" applyBorder="1" applyAlignment="1">
      <alignment horizontal="left" wrapText="1"/>
    </xf>
    <xf numFmtId="167" fontId="0" fillId="0" borderId="5" xfId="0" applyNumberFormat="1" applyBorder="1" applyAlignment="1">
      <alignment horizontal="left" indent="1"/>
    </xf>
    <xf numFmtId="167" fontId="0" fillId="0" borderId="14" xfId="0" applyNumberFormat="1" applyBorder="1" applyAlignment="1">
      <alignment horizontal="right" indent="1"/>
    </xf>
    <xf numFmtId="167" fontId="0" fillId="0" borderId="0" xfId="0" applyNumberFormat="1"/>
    <xf numFmtId="0" fontId="0" fillId="0" borderId="0" xfId="0" applyProtection="1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0" fontId="1" fillId="0" borderId="0" xfId="0" applyFont="1" applyProtection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indent="1"/>
    </xf>
    <xf numFmtId="2" fontId="0" fillId="0" borderId="14" xfId="0" applyNumberFormat="1" applyBorder="1" applyAlignment="1">
      <alignment horizontal="right" indent="1"/>
    </xf>
    <xf numFmtId="0" fontId="1" fillId="0" borderId="4" xfId="0" applyFont="1" applyBorder="1" applyAlignment="1">
      <alignment horizontal="left"/>
    </xf>
    <xf numFmtId="165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/>
    <xf numFmtId="165" fontId="1" fillId="0" borderId="0" xfId="0" applyNumberFormat="1" applyFont="1"/>
    <xf numFmtId="0" fontId="1" fillId="0" borderId="0" xfId="0" applyFont="1"/>
    <xf numFmtId="2" fontId="1" fillId="0" borderId="14" xfId="0" applyNumberFormat="1" applyFont="1" applyBorder="1" applyAlignment="1">
      <alignment horizontal="right" indent="1"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7" fontId="2" fillId="0" borderId="5" xfId="0" applyNumberFormat="1" applyFont="1" applyBorder="1" applyAlignment="1">
      <alignment horizontal="left" indent="1"/>
    </xf>
    <xf numFmtId="165" fontId="2" fillId="0" borderId="14" xfId="0" applyNumberFormat="1" applyFont="1" applyFill="1" applyBorder="1" applyAlignment="1">
      <alignment horizontal="right" indent="1"/>
    </xf>
    <xf numFmtId="165" fontId="0" fillId="0" borderId="0" xfId="0" applyNumberFormat="1"/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indent="1"/>
    </xf>
    <xf numFmtId="165" fontId="1" fillId="0" borderId="14" xfId="0" applyNumberFormat="1" applyFont="1" applyBorder="1" applyAlignment="1">
      <alignment horizontal="right" inden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indent="1"/>
    </xf>
    <xf numFmtId="165" fontId="1" fillId="0" borderId="14" xfId="0" applyNumberFormat="1" applyFont="1" applyFill="1" applyBorder="1" applyAlignment="1">
      <alignment horizontal="right" indent="1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indent="1"/>
    </xf>
    <xf numFmtId="165" fontId="2" fillId="4" borderId="14" xfId="0" applyNumberFormat="1" applyFont="1" applyFill="1" applyBorder="1" applyAlignment="1">
      <alignment horizontal="right" indent="1"/>
    </xf>
    <xf numFmtId="165" fontId="2" fillId="0" borderId="0" xfId="0" applyNumberFormat="1" applyFont="1"/>
    <xf numFmtId="0" fontId="2" fillId="0" borderId="0" xfId="0" applyFont="1"/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indent="1"/>
    </xf>
    <xf numFmtId="0" fontId="0" fillId="0" borderId="14" xfId="0" applyFill="1" applyBorder="1" applyAlignment="1">
      <alignment horizontal="right" indent="1"/>
    </xf>
    <xf numFmtId="165" fontId="1" fillId="0" borderId="4" xfId="0" applyNumberFormat="1" applyFont="1" applyBorder="1" applyAlignment="1">
      <alignment horizontal="left" wrapText="1"/>
    </xf>
    <xf numFmtId="165" fontId="0" fillId="0" borderId="5" xfId="0" applyNumberFormat="1" applyBorder="1" applyAlignment="1">
      <alignment horizontal="left" indent="1"/>
    </xf>
    <xf numFmtId="165" fontId="0" fillId="0" borderId="4" xfId="0" applyNumberFormat="1" applyBorder="1" applyAlignment="1">
      <alignment horizontal="left" wrapText="1"/>
    </xf>
    <xf numFmtId="165" fontId="2" fillId="4" borderId="5" xfId="0" applyNumberFormat="1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164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3" fillId="5" borderId="0" xfId="0" applyFont="1" applyFill="1"/>
    <xf numFmtId="0" fontId="0" fillId="5" borderId="0" xfId="0" applyFill="1"/>
    <xf numFmtId="0" fontId="3" fillId="0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indent="1"/>
    </xf>
    <xf numFmtId="0" fontId="2" fillId="0" borderId="16" xfId="0" applyFont="1" applyBorder="1" applyAlignment="1">
      <alignment horizontal="right" indent="1"/>
    </xf>
    <xf numFmtId="0" fontId="0" fillId="0" borderId="2" xfId="0" applyBorder="1" applyAlignment="1">
      <alignment horizontal="left" indent="1"/>
    </xf>
    <xf numFmtId="164" fontId="0" fillId="0" borderId="13" xfId="0" applyNumberForma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hidden="1"/>
    </xf>
    <xf numFmtId="164" fontId="0" fillId="0" borderId="9" xfId="0" applyNumberFormat="1" applyFill="1" applyBorder="1" applyAlignment="1" applyProtection="1">
      <alignment horizontal="center"/>
      <protection hidden="1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165" fontId="6" fillId="0" borderId="7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Fill="1" applyBorder="1" applyAlignment="1">
      <alignment horizontal="right" indent="1"/>
    </xf>
    <xf numFmtId="167" fontId="0" fillId="0" borderId="0" xfId="0" applyNumberFormat="1" applyProtection="1"/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Normální" xfId="0" builtinId="0"/>
  </cellStyles>
  <dxfs count="3"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%20Ekonomika%20provozu%20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nabídku"/>
      <sheetName val="Zadání"/>
      <sheetName val="Lokality"/>
      <sheetName val="Výpis"/>
      <sheetName val="Ceny Jističe"/>
      <sheetName val="Ventilace hotelova"/>
      <sheetName val="Ventilace konstantni"/>
      <sheetName val="Typy TC"/>
      <sheetName val="VypocetTC"/>
      <sheetName val="Vlastní TC"/>
      <sheetName val="Teplota z vrtů u WPF"/>
      <sheetName val="Koeficient útlumu"/>
      <sheetName val="Jímavost vrtů"/>
      <sheetName val="Výkonové křivky"/>
      <sheetName val="Ekvitermní křivky"/>
      <sheetName val="Topný faktor x venkovní teplota"/>
      <sheetName val="Průměrné venkovní teploty"/>
      <sheetName val="Q a P x rok"/>
      <sheetName val="Teplota otopné soustavy-výpočet"/>
      <sheetName val="Průměrné teploty_VYPOCET"/>
      <sheetName val="Cena za kWh tepelnou"/>
      <sheetName val="Motohodiny TČ"/>
      <sheetName val="Diskontovaný cash flow"/>
      <sheetName val="Zatížení WPL AZ"/>
      <sheetName val="OBR"/>
      <sheetName val="Návratnost při zdražování"/>
      <sheetName val="Cena za GJ - Výpočet"/>
      <sheetName val="Tepelná čerpadla AZ - parametry"/>
      <sheetName val="Výpočet WPL AZ "/>
      <sheetName val="Převodní tabulka -7z-18"/>
      <sheetName val="Popisky pro grafy a tabul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tabSelected="1" zoomScale="85" zoomScaleNormal="85" workbookViewId="0">
      <selection activeCell="D96" sqref="D96"/>
    </sheetView>
  </sheetViews>
  <sheetFormatPr defaultRowHeight="14.4" x14ac:dyDescent="0.3"/>
  <cols>
    <col min="1" max="1" width="2.88671875" style="93" customWidth="1"/>
    <col min="2" max="2" width="45.44140625" style="93" customWidth="1"/>
    <col min="3" max="3" width="10.6640625" style="93" customWidth="1"/>
    <col min="4" max="6" width="24.5546875" style="93" customWidth="1"/>
    <col min="7" max="7" width="9.33203125" style="93" bestFit="1" customWidth="1"/>
    <col min="8" max="8" width="9.5546875" style="93" bestFit="1" customWidth="1"/>
    <col min="9" max="16384" width="8.88671875" style="93"/>
  </cols>
  <sheetData>
    <row r="1" spans="2:7" ht="15" thickBot="1" x14ac:dyDescent="0.35">
      <c r="E1" s="1"/>
      <c r="F1" s="1"/>
    </row>
    <row r="2" spans="2:7" x14ac:dyDescent="0.3">
      <c r="B2" s="2" t="s">
        <v>0</v>
      </c>
      <c r="C2" s="3" t="s">
        <v>1</v>
      </c>
      <c r="D2" s="83">
        <v>21</v>
      </c>
      <c r="E2" s="4">
        <v>21</v>
      </c>
      <c r="F2" s="84">
        <v>21</v>
      </c>
    </row>
    <row r="3" spans="2:7" x14ac:dyDescent="0.3">
      <c r="B3" s="5" t="s">
        <v>2</v>
      </c>
      <c r="C3" s="6" t="s">
        <v>1</v>
      </c>
      <c r="D3" s="85">
        <v>-15</v>
      </c>
      <c r="E3" s="7">
        <v>-15</v>
      </c>
      <c r="F3" s="86">
        <v>-15</v>
      </c>
    </row>
    <row r="4" spans="2:7" x14ac:dyDescent="0.3">
      <c r="B4" s="5" t="s">
        <v>3</v>
      </c>
      <c r="C4" s="6" t="s">
        <v>4</v>
      </c>
      <c r="D4" s="87">
        <v>8</v>
      </c>
      <c r="E4" s="8">
        <v>8</v>
      </c>
      <c r="F4" s="88">
        <v>8</v>
      </c>
    </row>
    <row r="5" spans="2:7" x14ac:dyDescent="0.3">
      <c r="B5" s="5" t="s">
        <v>5</v>
      </c>
      <c r="C5" s="6" t="s">
        <v>4</v>
      </c>
      <c r="D5" s="87">
        <v>1.5</v>
      </c>
      <c r="E5" s="8">
        <v>1.5</v>
      </c>
      <c r="F5" s="88">
        <v>1.5</v>
      </c>
    </row>
    <row r="6" spans="2:7" x14ac:dyDescent="0.3">
      <c r="B6" s="5" t="s">
        <v>6</v>
      </c>
      <c r="C6" s="6" t="s">
        <v>4</v>
      </c>
      <c r="D6" s="87">
        <v>4.5</v>
      </c>
      <c r="E6" s="8">
        <v>4.5</v>
      </c>
      <c r="F6" s="88">
        <v>4.5</v>
      </c>
    </row>
    <row r="7" spans="2:7" x14ac:dyDescent="0.3">
      <c r="B7" s="5" t="s">
        <v>7</v>
      </c>
      <c r="C7" s="6" t="s">
        <v>8</v>
      </c>
      <c r="D7" s="87">
        <v>1</v>
      </c>
      <c r="E7" s="8">
        <v>1</v>
      </c>
      <c r="F7" s="88">
        <v>1</v>
      </c>
    </row>
    <row r="8" spans="2:7" x14ac:dyDescent="0.3">
      <c r="B8" s="5" t="s">
        <v>9</v>
      </c>
      <c r="C8" s="6" t="s">
        <v>1</v>
      </c>
      <c r="D8" s="87">
        <v>55</v>
      </c>
      <c r="E8" s="8">
        <v>55</v>
      </c>
      <c r="F8" s="88">
        <v>55</v>
      </c>
    </row>
    <row r="9" spans="2:7" x14ac:dyDescent="0.3">
      <c r="B9" s="5" t="s">
        <v>10</v>
      </c>
      <c r="C9" s="6" t="s">
        <v>11</v>
      </c>
      <c r="D9" s="87">
        <v>10</v>
      </c>
      <c r="E9" s="8">
        <v>10</v>
      </c>
      <c r="F9" s="88">
        <v>10</v>
      </c>
    </row>
    <row r="10" spans="2:7" x14ac:dyDescent="0.3">
      <c r="B10" s="5" t="s">
        <v>12</v>
      </c>
      <c r="C10" s="6" t="s">
        <v>13</v>
      </c>
      <c r="D10" s="87">
        <v>300</v>
      </c>
      <c r="E10" s="8">
        <v>300</v>
      </c>
      <c r="F10" s="88">
        <v>300</v>
      </c>
    </row>
    <row r="11" spans="2:7" x14ac:dyDescent="0.3">
      <c r="B11" s="9" t="s">
        <v>14</v>
      </c>
      <c r="C11" s="10" t="s">
        <v>4</v>
      </c>
      <c r="D11" s="89">
        <v>0.39647727272727135</v>
      </c>
      <c r="E11" s="11">
        <v>0.39647727272727135</v>
      </c>
      <c r="F11" s="90">
        <v>0.39647727272727135</v>
      </c>
    </row>
    <row r="12" spans="2:7" ht="15" thickBot="1" x14ac:dyDescent="0.35">
      <c r="B12" s="12" t="s">
        <v>15</v>
      </c>
      <c r="C12" s="13" t="s">
        <v>16</v>
      </c>
      <c r="D12" s="91">
        <v>20000</v>
      </c>
      <c r="E12" s="14">
        <v>20000</v>
      </c>
      <c r="F12" s="92">
        <v>20000</v>
      </c>
      <c r="G12" s="15"/>
    </row>
    <row r="13" spans="2:7" s="1" customFormat="1" ht="15" thickBot="1" x14ac:dyDescent="0.35">
      <c r="B13" s="16"/>
      <c r="C13" s="17"/>
      <c r="D13" s="18"/>
      <c r="E13" s="19"/>
      <c r="F13" s="20"/>
      <c r="G13" s="21"/>
    </row>
    <row r="14" spans="2:7" ht="57.6" x14ac:dyDescent="0.3">
      <c r="B14" s="22"/>
      <c r="C14" s="23"/>
      <c r="D14" s="24" t="s">
        <v>98</v>
      </c>
      <c r="E14" s="24" t="s">
        <v>99</v>
      </c>
      <c r="F14" s="24" t="s">
        <v>100</v>
      </c>
      <c r="G14" s="25"/>
    </row>
    <row r="15" spans="2:7" x14ac:dyDescent="0.3">
      <c r="B15" s="26" t="s">
        <v>17</v>
      </c>
      <c r="C15" s="27" t="s">
        <v>18</v>
      </c>
      <c r="D15" s="28" t="s">
        <v>19</v>
      </c>
      <c r="E15" s="28" t="s">
        <v>19</v>
      </c>
      <c r="F15" s="28" t="s">
        <v>20</v>
      </c>
    </row>
    <row r="16" spans="2:7" x14ac:dyDescent="0.3">
      <c r="B16" s="26"/>
      <c r="C16" s="27"/>
      <c r="D16" s="28"/>
      <c r="E16" s="28"/>
      <c r="F16" s="28"/>
    </row>
    <row r="17" spans="2:9" x14ac:dyDescent="0.3">
      <c r="B17" s="29" t="s">
        <v>21</v>
      </c>
      <c r="C17" s="30" t="s">
        <v>22</v>
      </c>
      <c r="D17" s="31">
        <v>20584.620000000014</v>
      </c>
      <c r="E17" s="31">
        <v>20584.620000000014</v>
      </c>
      <c r="F17" s="31">
        <v>20584.620000000014</v>
      </c>
      <c r="G17" s="32"/>
    </row>
    <row r="18" spans="2:9" x14ac:dyDescent="0.3">
      <c r="B18" s="29" t="s">
        <v>21</v>
      </c>
      <c r="C18" s="30" t="s">
        <v>23</v>
      </c>
      <c r="D18" s="31">
        <v>74.104632000000052</v>
      </c>
      <c r="E18" s="31">
        <v>74.104632000000052</v>
      </c>
      <c r="F18" s="31">
        <v>74.104632000000052</v>
      </c>
      <c r="G18" s="32"/>
    </row>
    <row r="19" spans="2:9" x14ac:dyDescent="0.3">
      <c r="B19" s="29" t="s">
        <v>24</v>
      </c>
      <c r="C19" s="30" t="s">
        <v>22</v>
      </c>
      <c r="D19" s="31">
        <v>3632.5799999999904</v>
      </c>
      <c r="E19" s="31">
        <v>3632.5799999999904</v>
      </c>
      <c r="F19" s="31">
        <v>3632.5799999999904</v>
      </c>
      <c r="G19" s="32"/>
      <c r="H19" s="32"/>
      <c r="I19" s="105"/>
    </row>
    <row r="20" spans="2:9" x14ac:dyDescent="0.3">
      <c r="B20" s="29" t="s">
        <v>24</v>
      </c>
      <c r="C20" s="30" t="s">
        <v>23</v>
      </c>
      <c r="D20" s="31">
        <v>13.077287999999966</v>
      </c>
      <c r="E20" s="31">
        <v>13.077287999999966</v>
      </c>
      <c r="F20" s="31">
        <v>13.077287999999966</v>
      </c>
      <c r="G20" s="32"/>
      <c r="H20" s="32"/>
    </row>
    <row r="21" spans="2:9" x14ac:dyDescent="0.3">
      <c r="B21" s="29" t="s">
        <v>25</v>
      </c>
      <c r="C21" s="30" t="s">
        <v>26</v>
      </c>
      <c r="D21" s="31">
        <v>6367.7124999999896</v>
      </c>
      <c r="E21" s="31">
        <v>6367.7124999999896</v>
      </c>
      <c r="F21" s="31">
        <v>6367.7124999999896</v>
      </c>
      <c r="G21" s="32"/>
    </row>
    <row r="22" spans="2:9" x14ac:dyDescent="0.3">
      <c r="B22" s="29" t="s">
        <v>25</v>
      </c>
      <c r="C22" s="30" t="s">
        <v>23</v>
      </c>
      <c r="D22" s="31">
        <v>23</v>
      </c>
      <c r="E22" s="31">
        <v>23</v>
      </c>
      <c r="F22" s="31">
        <v>23</v>
      </c>
      <c r="G22" s="32"/>
      <c r="H22" s="32"/>
    </row>
    <row r="23" spans="2:9" x14ac:dyDescent="0.3">
      <c r="B23" s="29" t="s">
        <v>27</v>
      </c>
      <c r="C23" s="30" t="s">
        <v>22</v>
      </c>
      <c r="D23" s="31">
        <f>D21+D19+D17</f>
        <v>30584.912499999991</v>
      </c>
      <c r="E23" s="31">
        <f>E21+E19+E17</f>
        <v>30584.912499999991</v>
      </c>
      <c r="F23" s="31">
        <f>F21+F19+F17</f>
        <v>30584.912499999991</v>
      </c>
      <c r="G23" s="32"/>
      <c r="H23" s="32"/>
    </row>
    <row r="24" spans="2:9" x14ac:dyDescent="0.3">
      <c r="B24" s="29"/>
      <c r="C24" s="30"/>
      <c r="D24" s="31"/>
      <c r="E24" s="31"/>
      <c r="F24" s="31"/>
      <c r="G24" s="32"/>
      <c r="H24" s="32"/>
    </row>
    <row r="25" spans="2:9" x14ac:dyDescent="0.3">
      <c r="B25" s="29" t="s">
        <v>101</v>
      </c>
      <c r="C25" s="30" t="s">
        <v>22</v>
      </c>
      <c r="D25" s="31">
        <f>650*5</f>
        <v>3250</v>
      </c>
      <c r="E25" s="31">
        <f>650*5</f>
        <v>3250</v>
      </c>
      <c r="F25" s="31">
        <f>650*5</f>
        <v>3250</v>
      </c>
      <c r="G25" s="32"/>
      <c r="H25" s="32"/>
    </row>
    <row r="26" spans="2:9" x14ac:dyDescent="0.3">
      <c r="B26" s="29"/>
      <c r="C26" s="30"/>
      <c r="D26" s="31"/>
      <c r="E26" s="31"/>
      <c r="F26" s="31"/>
      <c r="G26" s="32"/>
    </row>
    <row r="27" spans="2:9" x14ac:dyDescent="0.3">
      <c r="B27" s="29" t="s">
        <v>28</v>
      </c>
      <c r="C27" s="30" t="s">
        <v>26</v>
      </c>
      <c r="D27" s="31">
        <v>4925</v>
      </c>
      <c r="E27" s="31">
        <v>4925</v>
      </c>
      <c r="F27" s="31">
        <v>4925</v>
      </c>
      <c r="G27" s="32"/>
    </row>
    <row r="28" spans="2:9" x14ac:dyDescent="0.3">
      <c r="B28" s="29"/>
      <c r="C28" s="30"/>
      <c r="D28" s="31"/>
      <c r="E28" s="31"/>
      <c r="F28" s="31"/>
      <c r="G28" s="32"/>
    </row>
    <row r="29" spans="2:9" x14ac:dyDescent="0.3">
      <c r="B29" s="29" t="s">
        <v>29</v>
      </c>
      <c r="C29" s="30" t="s">
        <v>22</v>
      </c>
      <c r="D29" s="31">
        <v>7301</v>
      </c>
      <c r="E29" s="31"/>
      <c r="F29" s="31"/>
      <c r="G29" s="32"/>
      <c r="I29" s="106"/>
    </row>
    <row r="30" spans="2:9" x14ac:dyDescent="0.3">
      <c r="B30" s="29" t="s">
        <v>30</v>
      </c>
      <c r="C30" s="30" t="s">
        <v>22</v>
      </c>
      <c r="D30" s="31">
        <v>2238.6363636363635</v>
      </c>
      <c r="E30" s="31">
        <v>2238.6363636363635</v>
      </c>
      <c r="F30" s="31">
        <v>2238.6363636363635</v>
      </c>
      <c r="G30" s="32"/>
      <c r="I30" s="33"/>
    </row>
    <row r="31" spans="2:9" ht="28.8" x14ac:dyDescent="0.3">
      <c r="B31" s="29" t="s">
        <v>31</v>
      </c>
      <c r="C31" s="30" t="s">
        <v>22</v>
      </c>
      <c r="D31" s="31">
        <v>2390.2844763506</v>
      </c>
      <c r="E31" s="31"/>
      <c r="F31" s="31"/>
      <c r="G31" s="34"/>
      <c r="H31" s="32"/>
      <c r="I31" s="33"/>
    </row>
    <row r="32" spans="2:9" x14ac:dyDescent="0.3">
      <c r="B32" s="29"/>
      <c r="C32" s="30"/>
      <c r="D32" s="31"/>
      <c r="E32" s="31"/>
      <c r="F32" s="31"/>
      <c r="G32" s="34"/>
      <c r="I32" s="33"/>
    </row>
    <row r="33" spans="2:10" x14ac:dyDescent="0.3">
      <c r="B33" s="29" t="s">
        <v>32</v>
      </c>
      <c r="C33" s="30" t="s">
        <v>22</v>
      </c>
      <c r="D33" s="31">
        <f>D31+D29</f>
        <v>9691.2844763506</v>
      </c>
      <c r="E33" s="31">
        <f>E23-E25</f>
        <v>27334.912499999991</v>
      </c>
      <c r="F33" s="31">
        <f>F23-F25</f>
        <v>27334.912499999991</v>
      </c>
      <c r="G33" s="35"/>
      <c r="H33" s="36"/>
      <c r="I33" s="37"/>
    </row>
    <row r="34" spans="2:10" x14ac:dyDescent="0.3">
      <c r="B34" s="29" t="s">
        <v>33</v>
      </c>
      <c r="C34" s="30" t="s">
        <v>22</v>
      </c>
      <c r="D34" s="31">
        <f>D30</f>
        <v>2238.6363636363635</v>
      </c>
      <c r="E34" s="31">
        <f>E30</f>
        <v>2238.6363636363635</v>
      </c>
      <c r="F34" s="31">
        <f>F30</f>
        <v>2238.6363636363635</v>
      </c>
      <c r="G34" s="35"/>
      <c r="H34" s="36"/>
      <c r="I34" s="37"/>
    </row>
    <row r="35" spans="2:10" x14ac:dyDescent="0.3">
      <c r="B35" s="38"/>
      <c r="C35" s="39"/>
      <c r="D35" s="40"/>
      <c r="E35" s="28"/>
      <c r="F35" s="40"/>
      <c r="I35" s="33"/>
    </row>
    <row r="36" spans="2:10" s="45" customFormat="1" x14ac:dyDescent="0.3">
      <c r="B36" s="41" t="s">
        <v>34</v>
      </c>
      <c r="C36" s="30" t="s">
        <v>35</v>
      </c>
      <c r="D36" s="42">
        <v>5592</v>
      </c>
      <c r="E36" s="43"/>
      <c r="F36" s="42"/>
      <c r="G36" s="44"/>
    </row>
    <row r="37" spans="2:10" s="45" customFormat="1" x14ac:dyDescent="0.3">
      <c r="B37" s="41" t="s">
        <v>36</v>
      </c>
      <c r="C37" s="30" t="s">
        <v>35</v>
      </c>
      <c r="D37" s="42"/>
      <c r="E37" s="42">
        <v>5592</v>
      </c>
      <c r="F37" s="42"/>
      <c r="G37" s="44"/>
    </row>
    <row r="38" spans="2:10" s="45" customFormat="1" x14ac:dyDescent="0.3">
      <c r="B38" s="41" t="s">
        <v>37</v>
      </c>
      <c r="C38" s="30" t="s">
        <v>35</v>
      </c>
      <c r="D38" s="42"/>
      <c r="E38" s="42"/>
      <c r="F38" s="42">
        <v>1704</v>
      </c>
      <c r="G38" s="44"/>
    </row>
    <row r="39" spans="2:10" s="45" customFormat="1" x14ac:dyDescent="0.3">
      <c r="B39" s="41" t="s">
        <v>38</v>
      </c>
      <c r="C39" s="30" t="s">
        <v>35</v>
      </c>
      <c r="D39" s="42"/>
      <c r="E39" s="42"/>
      <c r="F39" s="42">
        <v>3348</v>
      </c>
      <c r="G39" s="44"/>
    </row>
    <row r="40" spans="2:10" s="45" customFormat="1" x14ac:dyDescent="0.3">
      <c r="B40" s="41" t="s">
        <v>39</v>
      </c>
      <c r="C40" s="30" t="s">
        <v>40</v>
      </c>
      <c r="D40" s="46">
        <v>2.577</v>
      </c>
      <c r="E40" s="43"/>
      <c r="F40" s="47"/>
      <c r="G40" s="44"/>
    </row>
    <row r="41" spans="2:10" s="45" customFormat="1" x14ac:dyDescent="0.3">
      <c r="B41" s="41" t="s">
        <v>41</v>
      </c>
      <c r="C41" s="30" t="s">
        <v>40</v>
      </c>
      <c r="D41" s="48"/>
      <c r="E41" s="46">
        <v>2.577</v>
      </c>
      <c r="F41" s="47"/>
      <c r="G41" s="44"/>
    </row>
    <row r="42" spans="2:10" s="45" customFormat="1" x14ac:dyDescent="0.3">
      <c r="B42" s="41" t="s">
        <v>42</v>
      </c>
      <c r="C42" s="30" t="s">
        <v>40</v>
      </c>
      <c r="D42" s="42"/>
      <c r="E42" s="42"/>
      <c r="F42" s="46">
        <v>5.03</v>
      </c>
      <c r="G42" s="44"/>
    </row>
    <row r="43" spans="2:10" s="45" customFormat="1" x14ac:dyDescent="0.3">
      <c r="B43" s="41" t="s">
        <v>43</v>
      </c>
      <c r="C43" s="30" t="s">
        <v>40</v>
      </c>
      <c r="D43" s="42"/>
      <c r="E43" s="42"/>
      <c r="F43" s="46">
        <v>1.59</v>
      </c>
      <c r="G43" s="44"/>
    </row>
    <row r="44" spans="2:10" s="45" customFormat="1" x14ac:dyDescent="0.3">
      <c r="B44" s="49" t="s">
        <v>53</v>
      </c>
      <c r="C44" s="50" t="s">
        <v>35</v>
      </c>
      <c r="D44" s="51">
        <f>D40*D33</f>
        <v>24974.440095555496</v>
      </c>
      <c r="E44" s="51">
        <f>E41*E33</f>
        <v>70442.069512499977</v>
      </c>
      <c r="F44" s="51">
        <f>F43*F33</f>
        <v>43462.510874999985</v>
      </c>
      <c r="G44" s="44"/>
      <c r="H44" s="52"/>
      <c r="J44" s="44"/>
    </row>
    <row r="45" spans="2:10" s="45" customFormat="1" x14ac:dyDescent="0.3">
      <c r="B45" s="49" t="s">
        <v>54</v>
      </c>
      <c r="C45" s="50" t="s">
        <v>35</v>
      </c>
      <c r="D45" s="51">
        <f>D40*D34</f>
        <v>5768.965909090909</v>
      </c>
      <c r="E45" s="51">
        <f>E41*E34</f>
        <v>5768.965909090909</v>
      </c>
      <c r="F45" s="51">
        <f>F42*F34</f>
        <v>11260.34090909091</v>
      </c>
      <c r="G45" s="44"/>
      <c r="H45" s="52"/>
      <c r="J45" s="44"/>
    </row>
    <row r="46" spans="2:10" s="45" customFormat="1" x14ac:dyDescent="0.3">
      <c r="B46" s="53"/>
      <c r="C46" s="54"/>
      <c r="D46" s="55"/>
      <c r="E46" s="55"/>
      <c r="F46" s="55"/>
      <c r="G46" s="44"/>
      <c r="H46" s="93"/>
    </row>
    <row r="47" spans="2:10" x14ac:dyDescent="0.3">
      <c r="B47" s="56" t="s">
        <v>44</v>
      </c>
      <c r="C47" s="57" t="s">
        <v>35</v>
      </c>
      <c r="D47" s="55"/>
      <c r="E47" s="55"/>
      <c r="F47" s="58">
        <v>20000</v>
      </c>
      <c r="G47" s="44"/>
    </row>
    <row r="48" spans="2:10" x14ac:dyDescent="0.3">
      <c r="B48" s="56" t="s">
        <v>45</v>
      </c>
      <c r="C48" s="57" t="s">
        <v>35</v>
      </c>
      <c r="D48" s="55">
        <v>10369.208709038927</v>
      </c>
      <c r="E48" s="55">
        <v>10369.208709038927</v>
      </c>
      <c r="F48" s="55"/>
      <c r="G48" s="44"/>
    </row>
    <row r="49" spans="2:9" x14ac:dyDescent="0.3">
      <c r="B49" s="56"/>
      <c r="C49" s="57"/>
      <c r="D49" s="55"/>
      <c r="E49" s="55"/>
      <c r="F49" s="55"/>
      <c r="G49" s="44"/>
    </row>
    <row r="50" spans="2:9" s="63" customFormat="1" x14ac:dyDescent="0.3">
      <c r="B50" s="59" t="s">
        <v>46</v>
      </c>
      <c r="C50" s="60" t="s">
        <v>35</v>
      </c>
      <c r="D50" s="61">
        <f>D48+D45+D44+D36</f>
        <v>46704.614713685332</v>
      </c>
      <c r="E50" s="61">
        <f>E48+E45+E44+E37</f>
        <v>92172.244130629813</v>
      </c>
      <c r="F50" s="61">
        <f>F47+F45+F44+F39+F38</f>
        <v>79774.85178409089</v>
      </c>
      <c r="G50" s="62"/>
      <c r="H50" s="52"/>
      <c r="I50" s="62"/>
    </row>
    <row r="51" spans="2:9" x14ac:dyDescent="0.3">
      <c r="B51" s="64"/>
      <c r="C51" s="65"/>
      <c r="D51" s="66"/>
      <c r="E51" s="66"/>
      <c r="F51" s="66"/>
    </row>
    <row r="52" spans="2:9" x14ac:dyDescent="0.3">
      <c r="B52" s="67" t="s">
        <v>90</v>
      </c>
      <c r="C52" s="68" t="s">
        <v>47</v>
      </c>
      <c r="D52" s="51">
        <f>'LWZ 404 Cool'!F6</f>
        <v>309000</v>
      </c>
      <c r="E52" s="51"/>
      <c r="F52" s="51"/>
      <c r="G52" s="52"/>
    </row>
    <row r="53" spans="2:9" s="107" customFormat="1" x14ac:dyDescent="0.3">
      <c r="B53" s="67" t="s">
        <v>105</v>
      </c>
      <c r="C53" s="68" t="s">
        <v>47</v>
      </c>
      <c r="D53" s="42">
        <f>SUM('LWZ 404 Cool'!F7:F11)</f>
        <v>47369</v>
      </c>
      <c r="E53" s="51"/>
      <c r="F53" s="51"/>
      <c r="G53" s="52"/>
    </row>
    <row r="54" spans="2:9" x14ac:dyDescent="0.3">
      <c r="B54" s="67" t="s">
        <v>91</v>
      </c>
      <c r="C54" s="68" t="s">
        <v>47</v>
      </c>
      <c r="D54" s="42"/>
      <c r="E54" s="42">
        <v>22000</v>
      </c>
      <c r="F54" s="42">
        <v>39000</v>
      </c>
      <c r="G54" s="52"/>
    </row>
    <row r="55" spans="2:9" x14ac:dyDescent="0.3">
      <c r="B55" s="67" t="s">
        <v>102</v>
      </c>
      <c r="C55" s="68" t="s">
        <v>47</v>
      </c>
      <c r="D55" s="42" t="s">
        <v>106</v>
      </c>
      <c r="E55" s="42" t="s">
        <v>106</v>
      </c>
      <c r="F55" s="42" t="s">
        <v>106</v>
      </c>
      <c r="G55" s="52"/>
    </row>
    <row r="56" spans="2:9" x14ac:dyDescent="0.3">
      <c r="B56" s="67" t="s">
        <v>104</v>
      </c>
      <c r="C56" s="68" t="s">
        <v>47</v>
      </c>
      <c r="D56" s="42" t="s">
        <v>107</v>
      </c>
      <c r="E56" s="42">
        <v>9400</v>
      </c>
      <c r="F56" s="42">
        <v>9400</v>
      </c>
      <c r="G56" s="52"/>
    </row>
    <row r="57" spans="2:9" x14ac:dyDescent="0.3">
      <c r="B57" s="67" t="s">
        <v>103</v>
      </c>
      <c r="C57" s="68" t="s">
        <v>47</v>
      </c>
      <c r="D57" s="42" t="s">
        <v>107</v>
      </c>
      <c r="E57" s="42">
        <v>18000</v>
      </c>
      <c r="F57" s="42">
        <v>18000</v>
      </c>
      <c r="G57" s="52"/>
    </row>
    <row r="58" spans="2:9" x14ac:dyDescent="0.3">
      <c r="B58" s="67" t="s">
        <v>97</v>
      </c>
      <c r="C58" s="68" t="s">
        <v>47</v>
      </c>
      <c r="D58" s="42" t="s">
        <v>107</v>
      </c>
      <c r="E58" s="42">
        <v>19000</v>
      </c>
      <c r="F58" s="42">
        <v>26000</v>
      </c>
      <c r="G58" s="52"/>
    </row>
    <row r="59" spans="2:9" x14ac:dyDescent="0.3">
      <c r="B59" s="67" t="s">
        <v>92</v>
      </c>
      <c r="C59" s="68" t="s">
        <v>47</v>
      </c>
      <c r="D59" s="42"/>
      <c r="E59" s="42"/>
      <c r="F59" s="42">
        <v>50000</v>
      </c>
      <c r="G59" s="52"/>
    </row>
    <row r="60" spans="2:9" x14ac:dyDescent="0.3">
      <c r="B60" s="67" t="s">
        <v>93</v>
      </c>
      <c r="C60" s="68" t="s">
        <v>47</v>
      </c>
      <c r="D60" s="42"/>
      <c r="E60" s="42">
        <v>52000</v>
      </c>
      <c r="F60" s="42">
        <v>52000</v>
      </c>
      <c r="G60" s="52"/>
    </row>
    <row r="61" spans="2:9" x14ac:dyDescent="0.3">
      <c r="B61" s="67" t="s">
        <v>94</v>
      </c>
      <c r="C61" s="68" t="s">
        <v>47</v>
      </c>
      <c r="D61" s="42"/>
      <c r="E61" s="42">
        <v>45000</v>
      </c>
      <c r="F61" s="42">
        <v>45000</v>
      </c>
      <c r="G61" s="52"/>
    </row>
    <row r="62" spans="2:9" x14ac:dyDescent="0.3">
      <c r="B62" s="69" t="s">
        <v>95</v>
      </c>
      <c r="C62" s="68" t="s">
        <v>47</v>
      </c>
      <c r="D62" s="42" t="s">
        <v>106</v>
      </c>
      <c r="E62" s="42" t="s">
        <v>106</v>
      </c>
      <c r="F62" s="42" t="s">
        <v>106</v>
      </c>
    </row>
    <row r="63" spans="2:9" x14ac:dyDescent="0.3">
      <c r="B63" s="59" t="s">
        <v>48</v>
      </c>
      <c r="C63" s="70" t="s">
        <v>47</v>
      </c>
      <c r="D63" s="61">
        <f>SUM(D52:D62)</f>
        <v>356369</v>
      </c>
      <c r="E63" s="61">
        <f>SUM(E52:E62)</f>
        <v>165400</v>
      </c>
      <c r="F63" s="61">
        <f>SUM(F52:F62)</f>
        <v>239400</v>
      </c>
      <c r="G63" s="62"/>
    </row>
    <row r="64" spans="2:9" ht="15" thickBot="1" x14ac:dyDescent="0.35">
      <c r="B64" s="77"/>
      <c r="C64" s="78"/>
      <c r="D64" s="79"/>
      <c r="E64" s="79"/>
      <c r="F64" s="79"/>
      <c r="G64" s="63"/>
    </row>
    <row r="65" spans="2:6" x14ac:dyDescent="0.3">
      <c r="B65" s="22" t="s">
        <v>49</v>
      </c>
      <c r="C65" s="80" t="s">
        <v>50</v>
      </c>
      <c r="D65" s="81">
        <f>(D63-E63)/(E50-D50)</f>
        <v>4.2001090104959671</v>
      </c>
      <c r="E65" s="82"/>
      <c r="F65" s="82"/>
    </row>
    <row r="66" spans="2:6" ht="15" thickBot="1" x14ac:dyDescent="0.35">
      <c r="B66" s="12" t="s">
        <v>51</v>
      </c>
      <c r="C66" s="71" t="s">
        <v>50</v>
      </c>
      <c r="D66" s="72">
        <f>(D63-F63)/(F50-D50)</f>
        <v>3.5369870421846827</v>
      </c>
      <c r="E66" s="73"/>
      <c r="F66" s="73"/>
    </row>
    <row r="67" spans="2:6" x14ac:dyDescent="0.3">
      <c r="B67" s="74" t="s">
        <v>52</v>
      </c>
      <c r="C67" s="75"/>
      <c r="D67" s="75"/>
      <c r="E67" s="75"/>
      <c r="F67" s="75"/>
    </row>
    <row r="68" spans="2:6" x14ac:dyDescent="0.3">
      <c r="B68" s="76" t="s">
        <v>96</v>
      </c>
    </row>
  </sheetData>
  <pageMargins left="0.7" right="0.7" top="0.75" bottom="0.75" header="0.3" footer="0.3"/>
  <pageSetup paperSize="8" scale="9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30CA02-EA17-493E-8192-6FD64562BE46}">
            <xm:f>'[! Ekonomika provozu 2012.xlsm]Ceny Jističe'!#REF!=2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" id="{7F3AC46E-0F29-422D-96F6-CB065302AF22}">
            <xm:f>'[! Ekonomika provozu 2012.xlsm]Ceny Jističe'!#REF!=2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" id="{29B4F6A2-61D0-4C1D-B5DD-5B4CEF7ACD3F}">
            <xm:f>'[! Ekonomika provozu 2012.xlsm]Ceny Jističe'!#REF!=2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</x14:dxf>
          </x14:cfRule>
          <xm:sqref>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1" sqref="G1"/>
    </sheetView>
  </sheetViews>
  <sheetFormatPr defaultRowHeight="14.4" x14ac:dyDescent="0.3"/>
  <cols>
    <col min="1" max="1" width="3.21875" style="107" customWidth="1"/>
    <col min="2" max="2" width="7" customWidth="1"/>
    <col min="3" max="3" width="35.5546875" bestFit="1" customWidth="1"/>
    <col min="4" max="4" width="8.21875" customWidth="1"/>
    <col min="5" max="5" width="9.77734375" customWidth="1"/>
    <col min="6" max="6" width="9.5546875" customWidth="1"/>
  </cols>
  <sheetData>
    <row r="1" spans="2:6" ht="29.4" customHeight="1" x14ac:dyDescent="0.45">
      <c r="B1" s="108" t="s">
        <v>55</v>
      </c>
      <c r="C1" s="109"/>
      <c r="D1" s="109"/>
      <c r="E1" s="109"/>
      <c r="F1" s="109"/>
    </row>
    <row r="2" spans="2:6" x14ac:dyDescent="0.3">
      <c r="B2" s="94"/>
    </row>
    <row r="3" spans="2:6" x14ac:dyDescent="0.3">
      <c r="B3" s="110" t="s">
        <v>56</v>
      </c>
      <c r="C3" s="109"/>
      <c r="D3" s="109"/>
      <c r="E3" s="109"/>
      <c r="F3" s="109"/>
    </row>
    <row r="4" spans="2:6" x14ac:dyDescent="0.3">
      <c r="B4" s="94"/>
    </row>
    <row r="5" spans="2:6" ht="25.8" customHeight="1" x14ac:dyDescent="0.3">
      <c r="B5" s="95" t="s">
        <v>57</v>
      </c>
      <c r="C5" s="95" t="s">
        <v>58</v>
      </c>
      <c r="D5" s="95" t="s">
        <v>59</v>
      </c>
      <c r="E5" s="95" t="s">
        <v>60</v>
      </c>
      <c r="F5" s="95" t="s">
        <v>61</v>
      </c>
    </row>
    <row r="6" spans="2:6" ht="41.4" x14ac:dyDescent="0.3">
      <c r="B6" s="96" t="s">
        <v>62</v>
      </c>
      <c r="C6" s="96" t="s">
        <v>63</v>
      </c>
      <c r="D6" s="97">
        <v>1</v>
      </c>
      <c r="E6" s="98">
        <v>309000</v>
      </c>
      <c r="F6" s="98">
        <f t="shared" ref="F6:F11" si="0">ROUND(D6*E6,0)</f>
        <v>309000</v>
      </c>
    </row>
    <row r="7" spans="2:6" ht="27.6" x14ac:dyDescent="0.3">
      <c r="B7" s="96" t="s">
        <v>64</v>
      </c>
      <c r="C7" s="96" t="s">
        <v>65</v>
      </c>
      <c r="D7" s="97">
        <v>1</v>
      </c>
      <c r="E7" s="98">
        <v>3450</v>
      </c>
      <c r="F7" s="98">
        <f t="shared" si="0"/>
        <v>3450</v>
      </c>
    </row>
    <row r="8" spans="2:6" ht="27.6" x14ac:dyDescent="0.3">
      <c r="B8" s="96" t="s">
        <v>66</v>
      </c>
      <c r="C8" s="96" t="s">
        <v>67</v>
      </c>
      <c r="D8" s="97">
        <v>2</v>
      </c>
      <c r="E8" s="98">
        <v>6900</v>
      </c>
      <c r="F8" s="98">
        <f t="shared" si="0"/>
        <v>13800</v>
      </c>
    </row>
    <row r="9" spans="2:6" ht="27.6" x14ac:dyDescent="0.3">
      <c r="B9" s="96" t="s">
        <v>68</v>
      </c>
      <c r="C9" s="96" t="s">
        <v>69</v>
      </c>
      <c r="D9" s="97">
        <v>2</v>
      </c>
      <c r="E9" s="98">
        <v>4040</v>
      </c>
      <c r="F9" s="98">
        <f t="shared" si="0"/>
        <v>8080</v>
      </c>
    </row>
    <row r="10" spans="2:6" ht="27.6" x14ac:dyDescent="0.3">
      <c r="B10" s="96" t="s">
        <v>70</v>
      </c>
      <c r="C10" s="96" t="s">
        <v>71</v>
      </c>
      <c r="D10" s="97">
        <v>1</v>
      </c>
      <c r="E10" s="98">
        <v>16749</v>
      </c>
      <c r="F10" s="98">
        <f t="shared" si="0"/>
        <v>16749</v>
      </c>
    </row>
    <row r="11" spans="2:6" x14ac:dyDescent="0.3">
      <c r="B11" s="96" t="s">
        <v>72</v>
      </c>
      <c r="C11" s="96" t="s">
        <v>73</v>
      </c>
      <c r="D11" s="97">
        <v>1</v>
      </c>
      <c r="E11" s="98">
        <v>5290</v>
      </c>
      <c r="F11" s="98">
        <f t="shared" si="0"/>
        <v>5290</v>
      </c>
    </row>
    <row r="12" spans="2:6" x14ac:dyDescent="0.3">
      <c r="B12" s="111" t="s">
        <v>74</v>
      </c>
      <c r="C12" s="112"/>
      <c r="D12" s="112"/>
      <c r="E12" s="113"/>
      <c r="F12" s="99">
        <f>SUMPRODUCT(D6:D11,E6:E11)</f>
        <v>356369</v>
      </c>
    </row>
    <row r="13" spans="2:6" x14ac:dyDescent="0.3">
      <c r="B13" s="94"/>
    </row>
    <row r="14" spans="2:6" ht="18" x14ac:dyDescent="0.35">
      <c r="B14" s="100" t="s">
        <v>75</v>
      </c>
    </row>
    <row r="15" spans="2:6" x14ac:dyDescent="0.3">
      <c r="B15" s="94"/>
    </row>
    <row r="16" spans="2:6" x14ac:dyDescent="0.3">
      <c r="B16" s="101" t="s">
        <v>76</v>
      </c>
      <c r="C16" s="96" t="s">
        <v>77</v>
      </c>
    </row>
    <row r="17" spans="2:6" x14ac:dyDescent="0.3">
      <c r="B17" s="101" t="s">
        <v>78</v>
      </c>
      <c r="C17" s="102">
        <v>251116181</v>
      </c>
    </row>
    <row r="18" spans="2:6" x14ac:dyDescent="0.3">
      <c r="B18" s="101" t="s">
        <v>79</v>
      </c>
      <c r="C18" s="102">
        <v>606735006</v>
      </c>
    </row>
    <row r="19" spans="2:6" x14ac:dyDescent="0.3">
      <c r="B19" s="101" t="s">
        <v>80</v>
      </c>
      <c r="C19" s="96" t="s">
        <v>81</v>
      </c>
    </row>
    <row r="20" spans="2:6" x14ac:dyDescent="0.3">
      <c r="B20" s="101" t="s">
        <v>82</v>
      </c>
      <c r="C20" s="103"/>
    </row>
    <row r="21" spans="2:6" x14ac:dyDescent="0.3">
      <c r="B21" s="104"/>
      <c r="C21" s="104"/>
      <c r="D21" s="104"/>
      <c r="E21" s="104"/>
      <c r="F21" s="104"/>
    </row>
    <row r="22" spans="2:6" x14ac:dyDescent="0.3">
      <c r="B22" s="94"/>
    </row>
    <row r="23" spans="2:6" ht="18" x14ac:dyDescent="0.35">
      <c r="B23" s="100" t="s">
        <v>83</v>
      </c>
    </row>
    <row r="24" spans="2:6" x14ac:dyDescent="0.3">
      <c r="B24" s="94"/>
    </row>
    <row r="25" spans="2:6" x14ac:dyDescent="0.3">
      <c r="B25" s="101" t="s">
        <v>84</v>
      </c>
      <c r="C25" s="96" t="s">
        <v>85</v>
      </c>
    </row>
    <row r="26" spans="2:6" x14ac:dyDescent="0.3">
      <c r="B26" s="101" t="s">
        <v>76</v>
      </c>
      <c r="C26" s="96" t="s">
        <v>86</v>
      </c>
    </row>
    <row r="27" spans="2:6" x14ac:dyDescent="0.3">
      <c r="B27" s="101" t="s">
        <v>80</v>
      </c>
      <c r="C27" s="96" t="s">
        <v>87</v>
      </c>
    </row>
    <row r="28" spans="2:6" x14ac:dyDescent="0.3">
      <c r="B28" s="101" t="s">
        <v>78</v>
      </c>
      <c r="C28" s="102">
        <v>251116127</v>
      </c>
    </row>
    <row r="29" spans="2:6" x14ac:dyDescent="0.3">
      <c r="B29" s="101" t="s">
        <v>79</v>
      </c>
      <c r="C29" s="102">
        <v>606792065</v>
      </c>
    </row>
    <row r="30" spans="2:6" x14ac:dyDescent="0.3">
      <c r="B30" s="101" t="s">
        <v>82</v>
      </c>
      <c r="C30" s="96" t="s">
        <v>88</v>
      </c>
    </row>
    <row r="31" spans="2:6" x14ac:dyDescent="0.3">
      <c r="B31" s="104"/>
      <c r="C31" s="104"/>
      <c r="D31" s="104"/>
      <c r="E31" s="104"/>
      <c r="F31" s="104"/>
    </row>
    <row r="32" spans="2:6" x14ac:dyDescent="0.3">
      <c r="B32" s="114" t="s">
        <v>89</v>
      </c>
      <c r="C32" s="109"/>
      <c r="D32" s="109"/>
      <c r="E32" s="109"/>
      <c r="F32" s="109"/>
    </row>
  </sheetData>
  <mergeCells count="4">
    <mergeCell ref="B1:F1"/>
    <mergeCell ref="B3:F3"/>
    <mergeCell ref="B12:E12"/>
    <mergeCell ref="B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Ekonomika provozu + SOL</vt:lpstr>
      <vt:lpstr>LWZ 404 Cool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2012-11-08T22:08:37Z</dcterms:modified>
</cp:coreProperties>
</file>